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5" windowWidth="18780" windowHeight="11895" activeTab="1"/>
  </bookViews>
  <sheets>
    <sheet name="mit einschlägiger Vorbildung" sheetId="8" r:id="rId1"/>
    <sheet name="ohne einschlägige Vorbildung" sheetId="10" r:id="rId2"/>
    <sheet name="Berechnung Grundlöhne" sheetId="7" r:id="rId3"/>
  </sheets>
  <definedNames>
    <definedName name="_xlnm.Print_Area" localSheetId="0">'mit einschlägiger Vorbildung'!$A$1:$I$44</definedName>
    <definedName name="_xlnm.Print_Area" localSheetId="1">'ohne einschlägige Vorbildung'!$A$1:$I$44</definedName>
  </definedNames>
  <calcPr calcId="145621"/>
</workbook>
</file>

<file path=xl/calcChain.xml><?xml version="1.0" encoding="utf-8"?>
<calcChain xmlns="http://schemas.openxmlformats.org/spreadsheetml/2006/main">
  <c r="H18" i="10" l="1"/>
  <c r="F19" i="10"/>
  <c r="F25" i="10" s="1"/>
  <c r="C14" i="10"/>
  <c r="G14" i="10" s="1"/>
  <c r="C13" i="10"/>
  <c r="G13" i="10" s="1"/>
  <c r="C12" i="10"/>
  <c r="G12" i="10" s="1"/>
  <c r="A38" i="10"/>
  <c r="B38" i="10" s="1"/>
  <c r="B19" i="10"/>
  <c r="E14" i="10"/>
  <c r="E13" i="10"/>
  <c r="E12" i="10"/>
  <c r="G25" i="10" l="1"/>
  <c r="G15" i="10"/>
  <c r="C25" i="10" s="1"/>
  <c r="E15" i="10"/>
  <c r="B18" i="10" s="1"/>
  <c r="G18" i="10" s="1"/>
  <c r="B25" i="10"/>
  <c r="G26" i="10"/>
  <c r="G28" i="10" s="1"/>
  <c r="G31" i="10" s="1"/>
  <c r="F26" i="10"/>
  <c r="F28" i="10" s="1"/>
  <c r="F31" i="10" s="1"/>
  <c r="H18" i="8"/>
  <c r="E14" i="8"/>
  <c r="C12" i="8"/>
  <c r="G12" i="8" s="1"/>
  <c r="C26" i="10" l="1"/>
  <c r="C28" i="10" s="1"/>
  <c r="C31" i="10" s="1"/>
  <c r="B26" i="10"/>
  <c r="B28" i="10" s="1"/>
  <c r="B31" i="10" s="1"/>
  <c r="I28" i="10" l="1"/>
  <c r="I31" i="10"/>
  <c r="B22" i="7" l="1"/>
  <c r="B16" i="7" l="1"/>
  <c r="F19" i="8" s="1"/>
  <c r="F25" i="8" s="1"/>
  <c r="B10" i="7"/>
  <c r="B19" i="8" s="1"/>
  <c r="A38" i="8"/>
  <c r="B38" i="8" s="1"/>
  <c r="E12" i="8"/>
  <c r="E13" i="8"/>
  <c r="F26" i="8" l="1"/>
  <c r="F28" i="8" s="1"/>
  <c r="E15" i="8"/>
  <c r="B25" i="8" l="1"/>
  <c r="B26" i="8" s="1"/>
  <c r="B28" i="8" s="1"/>
  <c r="B31" i="8" s="1"/>
  <c r="B18" i="8"/>
  <c r="G18" i="8" s="1"/>
  <c r="C14" i="8"/>
  <c r="G14" i="8" s="1"/>
  <c r="C13" i="8"/>
  <c r="G13" i="8" s="1"/>
  <c r="G15" i="8" s="1"/>
  <c r="C25" i="8" s="1"/>
  <c r="C26" i="8" l="1"/>
  <c r="C28" i="8" s="1"/>
  <c r="C31" i="8" s="1"/>
  <c r="G25" i="8"/>
  <c r="G26" i="8" l="1"/>
  <c r="G28" i="8" s="1"/>
  <c r="G31" i="8" s="1"/>
  <c r="F31" i="8" l="1"/>
  <c r="I28" i="8" l="1"/>
  <c r="I31" i="8"/>
</calcChain>
</file>

<file path=xl/comments1.xml><?xml version="1.0" encoding="utf-8"?>
<comments xmlns="http://schemas.openxmlformats.org/spreadsheetml/2006/main">
  <authors>
    <author>Bosch Sandra</author>
    <author>Riedl Marina</author>
  </authors>
  <commentList>
    <comment ref="A10" authorId="0">
      <text>
        <r>
          <rPr>
            <sz val="8"/>
            <color indexed="81"/>
            <rFont val="Tahoma"/>
            <family val="2"/>
          </rPr>
          <t>Gemäss MiVo HF, RLP HF Pflege und Ausbildungsstruktur BGS</t>
        </r>
      </text>
    </comment>
    <comment ref="C11" authorId="1">
      <text>
        <r>
          <rPr>
            <sz val="8"/>
            <color indexed="81"/>
            <rFont val="Tahoma"/>
            <family val="2"/>
          </rPr>
          <t>während Freizeit</t>
        </r>
      </text>
    </comment>
    <comment ref="B12" authorId="0">
      <text>
        <r>
          <rPr>
            <sz val="8"/>
            <color indexed="81"/>
            <rFont val="Tahoma"/>
            <family val="2"/>
          </rPr>
          <t>1800 LS - 540 LS Selbst-/Fernstudium</t>
        </r>
      </text>
    </comment>
    <comment ref="C12" authorId="0">
      <text>
        <r>
          <rPr>
            <sz val="8"/>
            <color indexed="81"/>
            <rFont val="Tahoma"/>
            <family val="2"/>
          </rPr>
          <t>Blockkurstage, die in der Freizeit besucht werden</t>
        </r>
      </text>
    </comment>
    <comment ref="B13" authorId="0">
      <text>
        <r>
          <rPr>
            <sz val="8"/>
            <color indexed="81"/>
            <rFont val="Tahoma"/>
          </rPr>
          <t>1080 LS = 135 Tage als Studierende HF
96 LS = 12 Tage Skillstrainings aus Blockkursen im Betrieb</t>
        </r>
      </text>
    </comment>
    <comment ref="B14" authorId="0">
      <text>
        <r>
          <rPr>
            <sz val="8"/>
            <color indexed="81"/>
            <rFont val="Tahoma"/>
            <family val="2"/>
          </rPr>
          <t>540 Lernstunden</t>
        </r>
      </text>
    </comment>
    <comment ref="G18" authorId="1">
      <text>
        <r>
          <rPr>
            <sz val="8"/>
            <color indexed="81"/>
            <rFont val="Tahoma"/>
            <family val="2"/>
          </rPr>
          <t xml:space="preserve">Lerntage Praxis + Arbeitspensum FaGe </t>
        </r>
        <r>
          <rPr>
            <b/>
            <sz val="8"/>
            <color indexed="81"/>
            <rFont val="Tahoma"/>
            <family val="2"/>
          </rPr>
          <t>≥ 50 %</t>
        </r>
      </text>
    </comment>
    <comment ref="B19" authorId="0">
      <text>
        <r>
          <rPr>
            <sz val="8"/>
            <color indexed="81"/>
            <rFont val="Tahoma"/>
          </rPr>
          <t xml:space="preserve">Anpassung Grundlohn in Tabellenblatt «Berechnung Grundlöhne» </t>
        </r>
      </text>
    </comment>
    <comment ref="F19" authorId="0">
      <text>
        <r>
          <rPr>
            <sz val="8"/>
            <color indexed="81"/>
            <rFont val="Tahoma"/>
          </rPr>
          <t xml:space="preserve">Anpassung Grundlohn in Tabellenblatt «Berechnung Grundlöhne» </t>
        </r>
      </text>
    </comment>
    <comment ref="B20" authorId="0">
      <text>
        <r>
          <rPr>
            <sz val="8"/>
            <color indexed="81"/>
            <rFont val="Tahoma"/>
            <family val="2"/>
          </rPr>
          <t>gesetzl. und gemäss Anstellungsbedingungen</t>
        </r>
      </text>
    </comment>
    <comment ref="F20" authorId="0">
      <text>
        <r>
          <rPr>
            <sz val="8"/>
            <color indexed="81"/>
            <rFont val="Tahoma"/>
            <family val="2"/>
          </rPr>
          <t>gesetzl. und gemäss Anstellungsbedingungen</t>
        </r>
      </text>
    </comment>
    <comment ref="A37" authorId="0">
      <text>
        <r>
          <rPr>
            <sz val="8"/>
            <color indexed="81"/>
            <rFont val="Tahoma"/>
            <family val="2"/>
          </rPr>
          <t>Qualifikation gemäss MiVo HF und RLP, Aufwand gemäss Ausbildungsfonds KHB und SVGR (80.-/Std.)</t>
        </r>
      </text>
    </comment>
  </commentList>
</comments>
</file>

<file path=xl/comments2.xml><?xml version="1.0" encoding="utf-8"?>
<comments xmlns="http://schemas.openxmlformats.org/spreadsheetml/2006/main">
  <authors>
    <author>Bosch Sandra</author>
    <author>Riedl Marina</author>
  </authors>
  <commentList>
    <comment ref="A10" authorId="0">
      <text>
        <r>
          <rPr>
            <sz val="8"/>
            <color indexed="81"/>
            <rFont val="Tahoma"/>
            <family val="2"/>
          </rPr>
          <t>Gemäss MiVo HF, RLP HF Pflege und Ausbildungsstruktur BGS</t>
        </r>
      </text>
    </comment>
    <comment ref="C11" authorId="1">
      <text>
        <r>
          <rPr>
            <sz val="9"/>
            <color indexed="81"/>
            <rFont val="Tahoma"/>
            <charset val="1"/>
          </rPr>
          <t>während Freizeit</t>
        </r>
      </text>
    </comment>
    <comment ref="B12" authorId="0">
      <text>
        <r>
          <rPr>
            <sz val="8"/>
            <color indexed="81"/>
            <rFont val="Tahoma"/>
            <family val="2"/>
          </rPr>
          <t>2700 LS - 540 LS Selbst-/Fernstudium - 144 LS Skillstraining in der Praxis</t>
        </r>
      </text>
    </comment>
    <comment ref="C12" authorId="0">
      <text>
        <r>
          <rPr>
            <sz val="8"/>
            <color indexed="81"/>
            <rFont val="Tahoma"/>
            <family val="2"/>
          </rPr>
          <t>Blockkurstage, die in der Freizeit besucht werden</t>
        </r>
      </text>
    </comment>
    <comment ref="B13" authorId="0">
      <text>
        <r>
          <rPr>
            <sz val="8"/>
            <color indexed="81"/>
            <rFont val="Tahoma"/>
          </rPr>
          <t>1620 LS = 202 Tage als Studierende HF
144 LS = 18 Tage Skillstrainings aus Blockkursen im Betrieb</t>
        </r>
      </text>
    </comment>
    <comment ref="B14" authorId="0">
      <text>
        <r>
          <rPr>
            <sz val="8"/>
            <color indexed="81"/>
            <rFont val="Tahoma"/>
            <family val="2"/>
          </rPr>
          <t>540 Lernstunden</t>
        </r>
      </text>
    </comment>
    <comment ref="G18" authorId="1">
      <text>
        <r>
          <rPr>
            <sz val="8"/>
            <color indexed="81"/>
            <rFont val="Tahoma"/>
            <family val="2"/>
          </rPr>
          <t xml:space="preserve">Lerntage Praxis + Arbeitspensum FaGe </t>
        </r>
        <r>
          <rPr>
            <b/>
            <sz val="8"/>
            <color indexed="81"/>
            <rFont val="Tahoma"/>
            <family val="2"/>
          </rPr>
          <t>≥ 50 %</t>
        </r>
      </text>
    </comment>
    <comment ref="B19" authorId="0">
      <text>
        <r>
          <rPr>
            <sz val="8"/>
            <color indexed="81"/>
            <rFont val="Tahoma"/>
          </rPr>
          <t xml:space="preserve">Anpassung Grundlohn in Tabellenblatt «Berechnung Grundlohn». </t>
        </r>
      </text>
    </comment>
    <comment ref="F19" authorId="0">
      <text>
        <r>
          <rPr>
            <sz val="8"/>
            <color indexed="81"/>
            <rFont val="Tahoma"/>
            <family val="2"/>
          </rPr>
          <t>Anpassung Grundlohn in Tabellenblatt «Berechnung Grundlohn»</t>
        </r>
      </text>
    </comment>
    <comment ref="B20" authorId="0">
      <text>
        <r>
          <rPr>
            <sz val="8"/>
            <color indexed="81"/>
            <rFont val="Tahoma"/>
            <family val="2"/>
          </rPr>
          <t>gesetzl. und gemäss Anstellungsbedingungen</t>
        </r>
      </text>
    </comment>
    <comment ref="F20" authorId="0">
      <text>
        <r>
          <rPr>
            <sz val="8"/>
            <color indexed="81"/>
            <rFont val="Tahoma"/>
            <family val="2"/>
          </rPr>
          <t>gesetzl. und gemäss Anstellungsbedingungen</t>
        </r>
      </text>
    </comment>
    <comment ref="A37" authorId="0">
      <text>
        <r>
          <rPr>
            <sz val="8"/>
            <color indexed="81"/>
            <rFont val="Tahoma"/>
            <family val="2"/>
          </rPr>
          <t>Qualifikation gemäss MiVo HF und RLP, Aufwand gemäss Ausbildungsfonds KHB und SVGR (80.-/Std.)</t>
        </r>
      </text>
    </comment>
  </commentList>
</comments>
</file>

<file path=xl/sharedStrings.xml><?xml version="1.0" encoding="utf-8"?>
<sst xmlns="http://schemas.openxmlformats.org/spreadsheetml/2006/main" count="112" uniqueCount="50">
  <si>
    <t>Sozialleistungen</t>
  </si>
  <si>
    <t>Zeitliche Lernaufwendungen</t>
  </si>
  <si>
    <t>Lohnkosten (Grundgehalt)</t>
  </si>
  <si>
    <t>Total</t>
  </si>
  <si>
    <t>Mitarbeiter/in</t>
  </si>
  <si>
    <t>Arbeitgeber</t>
  </si>
  <si>
    <t>Arbeitspensum</t>
  </si>
  <si>
    <t>Blockkurse am BGS</t>
  </si>
  <si>
    <t>Selbst-/Fernstudium</t>
  </si>
  <si>
    <t>OdA Gesundheit und Soziales Graubünden</t>
  </si>
  <si>
    <t>Gäuggelistrasse 7, 7000 Chur / Telefon 081 256 70 40 / info@oda-gs.gr.ch / www.oda-gs.gr.ch</t>
  </si>
  <si>
    <t xml:space="preserve">Begleit- und Betreuungsaufwand </t>
  </si>
  <si>
    <t>Arbeitsvertragliche Grundlagen FaGe</t>
  </si>
  <si>
    <t>Arbeitsvertragliche Grundlagen Studierende</t>
  </si>
  <si>
    <t>des Grundlohns</t>
  </si>
  <si>
    <t>Kosten</t>
  </si>
  <si>
    <t>FaGe</t>
  </si>
  <si>
    <t>Studi</t>
  </si>
  <si>
    <t>Kostenberechnung Grundlage FaGe</t>
  </si>
  <si>
    <t>Kostenberechnung Grundlage Studierende</t>
  </si>
  <si>
    <t>Grundlohn inkl. 13. Monatslohn</t>
  </si>
  <si>
    <t>1. Ausbildungsjahr</t>
  </si>
  <si>
    <t>2. Ausbildungsjahr</t>
  </si>
  <si>
    <t>3. Ausbildungsjahr</t>
  </si>
  <si>
    <t>Sozialleistungen AG</t>
  </si>
  <si>
    <t>Studienkosten, siehe BGS</t>
  </si>
  <si>
    <t>Anmeldegebühr, Semestergebühren, Lehrmittel</t>
  </si>
  <si>
    <t>Total Ausbildungszeit</t>
  </si>
  <si>
    <t>durchschn. Kosten pro Jahr</t>
  </si>
  <si>
    <t>Gesamtpensum</t>
  </si>
  <si>
    <t>1. - 3. Ausbildungsjahr</t>
  </si>
  <si>
    <t>Ø Grundlohn, inkl. 13. Mtslohn</t>
  </si>
  <si>
    <t>Total Kosten Studi und FaGe / Jahr</t>
  </si>
  <si>
    <t>Total Kosten Ausbildungszeit Studi und FaGe</t>
  </si>
  <si>
    <t>Lerntage in der Praxis</t>
  </si>
  <si>
    <t>Pflegeassistentin</t>
  </si>
  <si>
    <t>Arbeitsvertragliche Grundlagen Pflegeassistentin</t>
  </si>
  <si>
    <t>Betriebsgestützt mit Direktanstellung: Berufsbegleitendes Studium</t>
  </si>
  <si>
    <t>Grundlagen Studierende</t>
  </si>
  <si>
    <t>Grundlagen FaGe</t>
  </si>
  <si>
    <t>Grundlagen Mitarbeiterin Studi</t>
  </si>
  <si>
    <t>Mt / J</t>
  </si>
  <si>
    <t>Kostenberechnung Grundlagen Pflegeassistentin</t>
  </si>
  <si>
    <t>Grundlagen Pflegeassistentin</t>
  </si>
  <si>
    <t>Chur, 28. März 2017</t>
  </si>
  <si>
    <t>mit einschlägiger Vorbildung (EFZ FaGe), Dauer 3 Jahre</t>
  </si>
  <si>
    <t>ohne einschlägige Vorbildung, Dauer 4 Jahre</t>
  </si>
  <si>
    <t>Lohnkosten</t>
  </si>
  <si>
    <t>Total Kosten Studi und Pflegeassistent. / Jahr</t>
  </si>
  <si>
    <t>Total Kosten Ausbildungszeit Studi und Pflegeassistentin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</si>
</sst>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[$CHF]\ * #,##0.00_ ;_ [$CHF]\ * \-#,##0.00_ ;_ [$CHF]\ * &quot;-&quot;??_ ;_ @_ "/>
    <numFmt numFmtId="165" formatCode="#,##0\ [$Tage]"/>
    <numFmt numFmtId="166" formatCode="#,##0.00\ [$CHF]"/>
    <numFmt numFmtId="167" formatCode="[$CHF]\ #,##0.00"/>
    <numFmt numFmtId="168" formatCode=";;;"/>
  </numFmts>
  <fonts count="17">
    <font>
      <sz val="10"/>
      <name val="Arial"/>
    </font>
    <font>
      <sz val="10"/>
      <color theme="1"/>
      <name val="Arial"/>
      <family val="2"/>
    </font>
    <font>
      <sz val="8"/>
      <color indexed="81"/>
      <name val="Tahoma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5"/>
      <color indexed="8"/>
      <name val="Trebuchet MS"/>
      <family val="2"/>
    </font>
    <font>
      <sz val="8"/>
      <color indexed="23"/>
      <name val="Arial"/>
      <family val="2"/>
    </font>
    <font>
      <sz val="10"/>
      <name val="Arial"/>
      <family val="2"/>
    </font>
    <font>
      <b/>
      <i/>
      <sz val="10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sz val="9"/>
      <color indexed="81"/>
      <name val="Tahoma"/>
      <charset val="1"/>
    </font>
    <font>
      <sz val="8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0" fillId="0" borderId="1" xfId="0" applyBorder="1"/>
    <xf numFmtId="0" fontId="0" fillId="0" borderId="2" xfId="0" applyBorder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/>
    <xf numFmtId="0" fontId="7" fillId="0" borderId="0" xfId="0" applyFont="1"/>
    <xf numFmtId="0" fontId="8" fillId="0" borderId="0" xfId="0" applyFont="1" applyAlignment="1">
      <alignment vertical="top"/>
    </xf>
    <xf numFmtId="165" fontId="0" fillId="0" borderId="1" xfId="0" applyNumberFormat="1" applyBorder="1"/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5" fontId="0" fillId="2" borderId="1" xfId="0" applyNumberFormat="1" applyFill="1" applyBorder="1" applyProtection="1">
      <protection locked="0"/>
    </xf>
    <xf numFmtId="9" fontId="0" fillId="2" borderId="2" xfId="0" applyNumberFormat="1" applyFill="1" applyBorder="1" applyProtection="1">
      <protection locked="0"/>
    </xf>
    <xf numFmtId="0" fontId="9" fillId="0" borderId="2" xfId="0" applyFont="1" applyBorder="1"/>
    <xf numFmtId="0" fontId="9" fillId="0" borderId="0" xfId="0" applyFont="1" applyAlignment="1">
      <alignment horizontal="right"/>
    </xf>
    <xf numFmtId="2" fontId="0" fillId="0" borderId="0" xfId="0" applyNumberFormat="1"/>
    <xf numFmtId="9" fontId="0" fillId="3" borderId="1" xfId="0" applyNumberFormat="1" applyFill="1" applyBorder="1" applyProtection="1">
      <protection locked="0"/>
    </xf>
    <xf numFmtId="166" fontId="0" fillId="0" borderId="2" xfId="0" applyNumberFormat="1" applyFill="1" applyBorder="1" applyProtection="1"/>
    <xf numFmtId="0" fontId="0" fillId="0" borderId="0" xfId="0" applyProtection="1">
      <protection locked="0"/>
    </xf>
    <xf numFmtId="0" fontId="13" fillId="0" borderId="0" xfId="0" applyFont="1"/>
    <xf numFmtId="168" fontId="11" fillId="0" borderId="0" xfId="0" applyNumberFormat="1" applyFont="1" applyProtection="1">
      <protection locked="0" hidden="1"/>
    </xf>
    <xf numFmtId="168" fontId="11" fillId="0" borderId="0" xfId="0" applyNumberFormat="1" applyFont="1" applyProtection="1">
      <protection locked="0"/>
    </xf>
    <xf numFmtId="168" fontId="11" fillId="0" borderId="0" xfId="0" applyNumberFormat="1" applyFont="1" applyBorder="1" applyProtection="1">
      <protection hidden="1"/>
    </xf>
    <xf numFmtId="168" fontId="10" fillId="0" borderId="0" xfId="0" applyNumberFormat="1" applyFont="1" applyBorder="1" applyAlignment="1" applyProtection="1">
      <alignment horizontal="right" vertical="top"/>
      <protection hidden="1"/>
    </xf>
    <xf numFmtId="168" fontId="0" fillId="0" borderId="0" xfId="0" applyNumberFormat="1" applyBorder="1" applyProtection="1">
      <protection hidden="1"/>
    </xf>
    <xf numFmtId="168" fontId="10" fillId="0" borderId="0" xfId="0" applyNumberFormat="1" applyFont="1" applyBorder="1" applyProtection="1">
      <protection hidden="1"/>
    </xf>
    <xf numFmtId="9" fontId="0" fillId="0" borderId="1" xfId="0" applyNumberFormat="1" applyFill="1" applyBorder="1" applyProtection="1"/>
    <xf numFmtId="9" fontId="4" fillId="0" borderId="3" xfId="0" applyNumberFormat="1" applyFont="1" applyFill="1" applyBorder="1" applyAlignment="1">
      <alignment horizontal="right"/>
    </xf>
    <xf numFmtId="0" fontId="4" fillId="0" borderId="0" xfId="0" applyFont="1" applyProtection="1"/>
    <xf numFmtId="0" fontId="9" fillId="0" borderId="0" xfId="0" applyFont="1" applyProtection="1"/>
    <xf numFmtId="0" fontId="0" fillId="0" borderId="0" xfId="0" applyProtection="1"/>
    <xf numFmtId="164" fontId="9" fillId="0" borderId="4" xfId="0" applyNumberFormat="1" applyFont="1" applyBorder="1" applyProtection="1"/>
    <xf numFmtId="0" fontId="0" fillId="0" borderId="1" xfId="0" applyBorder="1" applyProtection="1"/>
    <xf numFmtId="164" fontId="0" fillId="3" borderId="1" xfId="0" applyNumberFormat="1" applyFill="1" applyBorder="1" applyProtection="1">
      <protection locked="0"/>
    </xf>
    <xf numFmtId="0" fontId="0" fillId="0" borderId="2" xfId="0" applyBorder="1" applyProtection="1"/>
    <xf numFmtId="164" fontId="0" fillId="3" borderId="2" xfId="0" applyNumberFormat="1" applyFill="1" applyBorder="1" applyProtection="1">
      <protection locked="0"/>
    </xf>
    <xf numFmtId="0" fontId="10" fillId="0" borderId="0" xfId="0" applyNumberFormat="1" applyFont="1" applyBorder="1" applyAlignment="1" applyProtection="1">
      <alignment horizontal="right" vertical="top"/>
      <protection hidden="1"/>
    </xf>
    <xf numFmtId="0" fontId="11" fillId="0" borderId="0" xfId="0" applyNumberFormat="1" applyFont="1" applyBorder="1" applyProtection="1">
      <protection hidden="1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68" fontId="11" fillId="0" borderId="0" xfId="0" applyNumberFormat="1" applyFont="1" applyAlignment="1" applyProtection="1">
      <alignment horizontal="right"/>
      <protection hidden="1"/>
    </xf>
    <xf numFmtId="168" fontId="14" fillId="0" borderId="0" xfId="0" applyNumberFormat="1" applyFont="1" applyProtection="1">
      <protection hidden="1"/>
    </xf>
    <xf numFmtId="168" fontId="0" fillId="0" borderId="0" xfId="0" applyNumberFormat="1"/>
    <xf numFmtId="168" fontId="11" fillId="0" borderId="0" xfId="0" applyNumberFormat="1" applyFont="1" applyBorder="1" applyProtection="1">
      <protection locked="0" hidden="1"/>
    </xf>
    <xf numFmtId="168" fontId="11" fillId="0" borderId="0" xfId="0" applyNumberFormat="1" applyFont="1" applyBorder="1" applyProtection="1">
      <protection locked="0"/>
    </xf>
    <xf numFmtId="165" fontId="0" fillId="5" borderId="1" xfId="0" applyNumberFormat="1" applyFill="1" applyBorder="1" applyProtection="1"/>
    <xf numFmtId="0" fontId="4" fillId="0" borderId="0" xfId="0" applyFont="1" applyAlignment="1" applyProtection="1">
      <alignment vertical="center"/>
    </xf>
    <xf numFmtId="164" fontId="0" fillId="0" borderId="0" xfId="0" applyNumberFormat="1" applyProtection="1"/>
    <xf numFmtId="0" fontId="4" fillId="0" borderId="0" xfId="0" applyFont="1" applyAlignment="1" applyProtection="1">
      <alignment vertical="top"/>
    </xf>
    <xf numFmtId="164" fontId="4" fillId="0" borderId="0" xfId="0" applyNumberFormat="1" applyFont="1" applyAlignment="1" applyProtection="1">
      <alignment horizontal="right" vertical="top"/>
    </xf>
    <xf numFmtId="0" fontId="4" fillId="0" borderId="0" xfId="0" applyNumberFormat="1" applyFont="1" applyAlignment="1" applyProtection="1">
      <alignment vertical="top"/>
    </xf>
    <xf numFmtId="166" fontId="0" fillId="0" borderId="1" xfId="0" applyNumberFormat="1" applyBorder="1" applyProtection="1"/>
    <xf numFmtId="166" fontId="11" fillId="0" borderId="6" xfId="0" applyNumberFormat="1" applyFont="1" applyBorder="1" applyProtection="1"/>
    <xf numFmtId="0" fontId="6" fillId="0" borderId="0" xfId="0" applyNumberFormat="1" applyFont="1" applyProtection="1"/>
    <xf numFmtId="0" fontId="0" fillId="0" borderId="5" xfId="0" applyBorder="1" applyProtection="1"/>
    <xf numFmtId="166" fontId="0" fillId="0" borderId="5" xfId="0" applyNumberFormat="1" applyBorder="1" applyProtection="1"/>
    <xf numFmtId="166" fontId="11" fillId="0" borderId="7" xfId="0" applyNumberFormat="1" applyFont="1" applyBorder="1" applyProtection="1"/>
    <xf numFmtId="0" fontId="0" fillId="0" borderId="0" xfId="0" applyNumberFormat="1" applyProtection="1"/>
    <xf numFmtId="0" fontId="4" fillId="0" borderId="3" xfId="0" applyFont="1" applyBorder="1" applyProtection="1"/>
    <xf numFmtId="166" fontId="4" fillId="0" borderId="3" xfId="0" applyNumberFormat="1" applyFont="1" applyBorder="1" applyProtection="1"/>
    <xf numFmtId="166" fontId="10" fillId="0" borderId="8" xfId="0" applyNumberFormat="1" applyFont="1" applyBorder="1" applyProtection="1"/>
    <xf numFmtId="0" fontId="4" fillId="0" borderId="0" xfId="0" applyNumberFormat="1" applyFont="1" applyProtection="1"/>
    <xf numFmtId="0" fontId="4" fillId="4" borderId="3" xfId="0" applyFont="1" applyFill="1" applyBorder="1" applyProtection="1"/>
    <xf numFmtId="167" fontId="4" fillId="4" borderId="3" xfId="0" applyNumberFormat="1" applyFont="1" applyFill="1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0" fillId="0" borderId="0" xfId="0" applyNumberFormat="1" applyBorder="1" applyProtection="1"/>
    <xf numFmtId="0" fontId="4" fillId="0" borderId="0" xfId="0" applyFont="1" applyBorder="1" applyProtection="1"/>
    <xf numFmtId="166" fontId="4" fillId="0" borderId="0" xfId="0" applyNumberFormat="1" applyFont="1" applyBorder="1" applyProtection="1"/>
    <xf numFmtId="165" fontId="0" fillId="0" borderId="0" xfId="0" applyNumberFormat="1" applyAlignment="1" applyProtection="1">
      <alignment horizontal="left"/>
    </xf>
    <xf numFmtId="166" fontId="0" fillId="0" borderId="0" xfId="0" applyNumberFormat="1" applyProtection="1"/>
    <xf numFmtId="0" fontId="9" fillId="0" borderId="0" xfId="0" applyFont="1" applyBorder="1" applyProtection="1"/>
    <xf numFmtId="166" fontId="0" fillId="0" borderId="0" xfId="0" applyNumberFormat="1" applyBorder="1" applyProtection="1"/>
    <xf numFmtId="166" fontId="11" fillId="0" borderId="0" xfId="0" applyNumberFormat="1" applyFont="1" applyBorder="1" applyProtection="1"/>
    <xf numFmtId="165" fontId="0" fillId="0" borderId="1" xfId="0" applyNumberFormat="1" applyBorder="1" applyProtection="1"/>
    <xf numFmtId="165" fontId="0" fillId="0" borderId="1" xfId="0" applyNumberFormat="1" applyFill="1" applyBorder="1" applyProtection="1"/>
    <xf numFmtId="0" fontId="0" fillId="0" borderId="0" xfId="0" applyProtection="1">
      <protection hidden="1"/>
    </xf>
    <xf numFmtId="168" fontId="11" fillId="0" borderId="0" xfId="0" applyNumberFormat="1" applyFont="1" applyProtection="1">
      <protection hidden="1"/>
    </xf>
    <xf numFmtId="168" fontId="0" fillId="0" borderId="0" xfId="0" applyNumberFormat="1" applyProtection="1">
      <protection hidden="1"/>
    </xf>
    <xf numFmtId="0" fontId="16" fillId="0" borderId="0" xfId="0" applyFont="1"/>
  </cellXfs>
  <cellStyles count="2">
    <cellStyle name="Standard" xfId="0" builtinId="0"/>
    <cellStyle name="Standard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4" zoomScaleNormal="100" zoomScalePageLayoutView="80" workbookViewId="0">
      <selection activeCell="G18" sqref="G18"/>
    </sheetView>
  </sheetViews>
  <sheetFormatPr baseColWidth="10" defaultRowHeight="12.75"/>
  <cols>
    <col min="1" max="1" width="27.5703125" customWidth="1"/>
    <col min="2" max="2" width="15.7109375" style="1" customWidth="1"/>
    <col min="3" max="3" width="14" bestFit="1" customWidth="1"/>
    <col min="4" max="4" width="13.140625" bestFit="1" customWidth="1"/>
    <col min="5" max="5" width="27.7109375" customWidth="1"/>
    <col min="6" max="6" width="15.7109375" customWidth="1"/>
    <col min="7" max="7" width="15" bestFit="1" customWidth="1"/>
    <col min="8" max="8" width="42.7109375" bestFit="1" customWidth="1"/>
    <col min="9" max="9" width="16.7109375" customWidth="1"/>
    <col min="10" max="10" width="15.7109375" customWidth="1"/>
    <col min="11" max="11" width="14.5703125" customWidth="1"/>
  </cols>
  <sheetData>
    <row r="1" spans="1:8" ht="20.25">
      <c r="A1" s="10" t="s">
        <v>9</v>
      </c>
    </row>
    <row r="2" spans="1:8" s="14" customFormat="1">
      <c r="A2" s="11" t="s">
        <v>10</v>
      </c>
      <c r="B2" s="13"/>
    </row>
    <row r="4" spans="1:8" ht="18">
      <c r="A4" s="85" t="s">
        <v>47</v>
      </c>
    </row>
    <row r="6" spans="1:8" ht="15.75">
      <c r="A6" s="4" t="s">
        <v>37</v>
      </c>
    </row>
    <row r="7" spans="1:8">
      <c r="A7" s="2" t="s">
        <v>45</v>
      </c>
    </row>
    <row r="8" spans="1:8">
      <c r="A8" s="2"/>
    </row>
    <row r="9" spans="1:8">
      <c r="E9" s="19"/>
    </row>
    <row r="10" spans="1:8">
      <c r="A10" s="2" t="s">
        <v>1</v>
      </c>
      <c r="C10" s="18"/>
      <c r="E10" s="19"/>
      <c r="F10" s="1"/>
    </row>
    <row r="11" spans="1:8">
      <c r="A11" s="2"/>
      <c r="B11" s="7" t="s">
        <v>3</v>
      </c>
      <c r="C11" s="8" t="s">
        <v>4</v>
      </c>
      <c r="D11" s="8" t="s">
        <v>5</v>
      </c>
      <c r="E11" s="46" t="s">
        <v>38</v>
      </c>
      <c r="F11" s="47"/>
      <c r="G11" s="46" t="s">
        <v>40</v>
      </c>
      <c r="H11" s="47"/>
    </row>
    <row r="12" spans="1:8">
      <c r="A12" s="5" t="s">
        <v>7</v>
      </c>
      <c r="B12" s="12">
        <v>160</v>
      </c>
      <c r="C12" s="12">
        <f>IF(D12=B12,0,B12-D12)</f>
        <v>0</v>
      </c>
      <c r="D12" s="15">
        <v>160</v>
      </c>
      <c r="E12" s="83">
        <f>D12/21</f>
        <v>7.6190476190476186</v>
      </c>
      <c r="F12" s="83"/>
      <c r="G12" s="83">
        <f>C12/21</f>
        <v>0</v>
      </c>
      <c r="H12" s="83"/>
    </row>
    <row r="13" spans="1:8">
      <c r="A13" s="17" t="s">
        <v>34</v>
      </c>
      <c r="B13" s="80">
        <v>147</v>
      </c>
      <c r="C13" s="80">
        <f>IF(D13=B13,0,B13-D13)</f>
        <v>0</v>
      </c>
      <c r="D13" s="81">
        <v>147</v>
      </c>
      <c r="E13" s="83">
        <f>D13/21</f>
        <v>7</v>
      </c>
      <c r="F13" s="83"/>
      <c r="G13" s="83">
        <f>C13/21</f>
        <v>0</v>
      </c>
      <c r="H13" s="83"/>
    </row>
    <row r="14" spans="1:8">
      <c r="A14" s="6" t="s">
        <v>8</v>
      </c>
      <c r="B14" s="80">
        <v>67</v>
      </c>
      <c r="C14" s="80">
        <f>B14</f>
        <v>67</v>
      </c>
      <c r="D14" s="80">
        <v>0</v>
      </c>
      <c r="E14" s="83">
        <f>D14/21</f>
        <v>0</v>
      </c>
      <c r="F14" s="84"/>
      <c r="G14" s="83">
        <f>C14/21</f>
        <v>3.1904761904761907</v>
      </c>
      <c r="H14" s="84"/>
    </row>
    <row r="15" spans="1:8">
      <c r="B15" s="53"/>
      <c r="C15" s="34"/>
      <c r="D15" s="34"/>
      <c r="E15" s="26">
        <f>SUM(E12:E13)/3</f>
        <v>4.8730158730158726</v>
      </c>
      <c r="F15" s="26" t="s">
        <v>41</v>
      </c>
      <c r="G15" s="26">
        <f>SUM(G12:G14)/3</f>
        <v>1.0634920634920635</v>
      </c>
      <c r="H15" s="26" t="s">
        <v>41</v>
      </c>
    </row>
    <row r="16" spans="1:8">
      <c r="F16" s="1"/>
    </row>
    <row r="17" spans="1:10" ht="18" customHeight="1">
      <c r="A17" s="42" t="s">
        <v>13</v>
      </c>
      <c r="B17" s="43"/>
      <c r="C17" s="44"/>
      <c r="D17" s="44"/>
      <c r="E17" s="42" t="s">
        <v>12</v>
      </c>
      <c r="F17" s="43"/>
      <c r="G17" s="45" t="s">
        <v>29</v>
      </c>
      <c r="H17" s="46" t="s">
        <v>39</v>
      </c>
      <c r="I17" s="47"/>
    </row>
    <row r="18" spans="1:10" ht="13.5" thickBot="1">
      <c r="A18" s="5" t="s">
        <v>6</v>
      </c>
      <c r="B18" s="30">
        <f>MROUND((E15/12*100),5)/100</f>
        <v>0.4</v>
      </c>
      <c r="E18" s="5" t="s">
        <v>6</v>
      </c>
      <c r="F18" s="20">
        <v>0.4</v>
      </c>
      <c r="G18" s="31">
        <f>MROUND((B18+F18)*100,5)/100</f>
        <v>0.8</v>
      </c>
      <c r="H18" s="83">
        <f>(12*F18)</f>
        <v>4.8000000000000007</v>
      </c>
      <c r="I18" s="83" t="s">
        <v>41</v>
      </c>
    </row>
    <row r="19" spans="1:10" ht="13.5" thickTop="1">
      <c r="A19" s="17" t="s">
        <v>31</v>
      </c>
      <c r="B19" s="21">
        <f>ROUND(('Berechnung Grundlöhne'!B10)/5,2)*5</f>
        <v>1377.6499999999999</v>
      </c>
      <c r="E19" s="17" t="s">
        <v>31</v>
      </c>
      <c r="F19" s="21">
        <f>ROUND(('Berechnung Grundlöhne'!B16)/5,2)*5</f>
        <v>4550</v>
      </c>
      <c r="H19" s="84"/>
      <c r="I19" s="84"/>
    </row>
    <row r="20" spans="1:10">
      <c r="A20" s="6" t="s">
        <v>0</v>
      </c>
      <c r="B20" s="16">
        <v>0.09</v>
      </c>
      <c r="C20" s="5" t="s">
        <v>14</v>
      </c>
      <c r="E20" s="6" t="s">
        <v>0</v>
      </c>
      <c r="F20" s="16">
        <v>0.09</v>
      </c>
      <c r="G20" s="5" t="s">
        <v>14</v>
      </c>
      <c r="H20" s="82"/>
      <c r="I20" s="82"/>
    </row>
    <row r="21" spans="1:10">
      <c r="H21" s="82"/>
      <c r="I21" s="82"/>
    </row>
    <row r="22" spans="1:10">
      <c r="A22" s="34"/>
      <c r="B22" s="53"/>
      <c r="C22" s="34"/>
      <c r="D22" s="34"/>
      <c r="E22" s="34"/>
      <c r="F22" s="34"/>
      <c r="G22" s="34"/>
      <c r="H22" s="34"/>
      <c r="I22" s="34"/>
      <c r="J22" s="34"/>
    </row>
    <row r="23" spans="1:10" ht="18" customHeight="1">
      <c r="A23" s="52" t="s">
        <v>19</v>
      </c>
      <c r="B23" s="53"/>
      <c r="C23" s="34"/>
      <c r="D23" s="34"/>
      <c r="E23" s="52" t="s">
        <v>18</v>
      </c>
      <c r="F23" s="53"/>
      <c r="G23" s="34"/>
      <c r="H23" s="34"/>
      <c r="I23" s="34"/>
      <c r="J23" s="34"/>
    </row>
    <row r="24" spans="1:10" s="3" customFormat="1" ht="18" customHeight="1">
      <c r="A24" s="54"/>
      <c r="B24" s="55" t="s">
        <v>5</v>
      </c>
      <c r="C24" s="40" t="s">
        <v>4</v>
      </c>
      <c r="D24" s="56"/>
      <c r="E24" s="54"/>
      <c r="F24" s="55" t="s">
        <v>5</v>
      </c>
      <c r="G24" s="27" t="s">
        <v>4</v>
      </c>
      <c r="H24" s="54"/>
      <c r="I24" s="54"/>
      <c r="J24" s="54"/>
    </row>
    <row r="25" spans="1:10">
      <c r="A25" s="36" t="s">
        <v>2</v>
      </c>
      <c r="B25" s="57">
        <f>ROUND((B19*E15)/5,2)*5</f>
        <v>6713.3</v>
      </c>
      <c r="C25" s="58">
        <f>ROUND((B19*G15)/5,2)*5</f>
        <v>1465.1</v>
      </c>
      <c r="D25" s="59"/>
      <c r="E25" s="36" t="s">
        <v>2</v>
      </c>
      <c r="F25" s="57">
        <f>ROUND((F19*H18)/5,2)*5</f>
        <v>21840</v>
      </c>
      <c r="G25" s="26">
        <f>IF(13="","",ROUND((C12*(F19/21))/5,2)*5)</f>
        <v>0</v>
      </c>
      <c r="H25" s="34"/>
      <c r="I25" s="34"/>
      <c r="J25" s="34"/>
    </row>
    <row r="26" spans="1:10" ht="13.5" thickBot="1">
      <c r="A26" s="60" t="s">
        <v>24</v>
      </c>
      <c r="B26" s="61">
        <f>IF(B25="","",ROUND((B25*$B20)/5,2)*5)</f>
        <v>604.20000000000005</v>
      </c>
      <c r="C26" s="62">
        <f>IF(C25="","",ROUND((C25*$B20)/5,2)*5)</f>
        <v>131.85</v>
      </c>
      <c r="D26" s="59"/>
      <c r="E26" s="60" t="s">
        <v>24</v>
      </c>
      <c r="F26" s="61">
        <f>IF(F25="","",ROUND((F25*$F20)/5,2)*5)</f>
        <v>1965.6</v>
      </c>
      <c r="G26" s="26">
        <f>IF(G25="","",ROUND((G25*$B20)/5,2)*5)</f>
        <v>0</v>
      </c>
      <c r="H26" s="34"/>
      <c r="I26" s="34"/>
      <c r="J26" s="34"/>
    </row>
    <row r="27" spans="1:10" ht="6" customHeight="1">
      <c r="A27" s="32"/>
      <c r="B27" s="53"/>
      <c r="C27" s="41"/>
      <c r="D27" s="63"/>
      <c r="E27" s="32"/>
      <c r="F27" s="53"/>
      <c r="G27" s="28"/>
      <c r="H27" s="34"/>
      <c r="I27" s="34"/>
      <c r="J27" s="34"/>
    </row>
    <row r="28" spans="1:10" s="2" customFormat="1" ht="18" customHeight="1" thickBot="1">
      <c r="A28" s="64" t="s">
        <v>28</v>
      </c>
      <c r="B28" s="65">
        <f>ROUND((B25+B26)/5,2)*5</f>
        <v>7317.5</v>
      </c>
      <c r="C28" s="66">
        <f>ROUND((C25+C26)/5,2)*5</f>
        <v>1596.9499999999998</v>
      </c>
      <c r="D28" s="67"/>
      <c r="E28" s="64" t="s">
        <v>28</v>
      </c>
      <c r="F28" s="65">
        <f>ROUND((F25+F26)/5,2)*5</f>
        <v>23805.599999999999</v>
      </c>
      <c r="G28" s="29">
        <f>SUM(G25:G26)</f>
        <v>0</v>
      </c>
      <c r="H28" s="68" t="s">
        <v>32</v>
      </c>
      <c r="I28" s="69">
        <f>ROUND((B28+F28)/5,2)*5</f>
        <v>31123.1</v>
      </c>
      <c r="J28" s="32"/>
    </row>
    <row r="29" spans="1:10" s="9" customFormat="1" ht="13.5" thickTop="1">
      <c r="A29" s="70"/>
      <c r="B29" s="71"/>
      <c r="C29" s="41"/>
      <c r="D29" s="72"/>
      <c r="E29" s="70"/>
      <c r="F29" s="71"/>
      <c r="G29" s="26"/>
      <c r="H29" s="70"/>
      <c r="I29" s="70"/>
      <c r="J29" s="70"/>
    </row>
    <row r="30" spans="1:10">
      <c r="A30" s="34"/>
      <c r="B30" s="53"/>
      <c r="C30" s="41"/>
      <c r="D30" s="63"/>
      <c r="E30" s="34"/>
      <c r="F30" s="34"/>
      <c r="G30" s="26"/>
      <c r="H30" s="34"/>
      <c r="I30" s="34"/>
      <c r="J30" s="34"/>
    </row>
    <row r="31" spans="1:10" ht="18" customHeight="1" thickBot="1">
      <c r="A31" s="64" t="s">
        <v>27</v>
      </c>
      <c r="B31" s="65">
        <f>ROUND((B28*3)/5,2)*5</f>
        <v>21952.5</v>
      </c>
      <c r="C31" s="66">
        <f>ROUND((C28*3)/5,2)*5</f>
        <v>4790.8499999999995</v>
      </c>
      <c r="D31" s="63"/>
      <c r="E31" s="64" t="s">
        <v>27</v>
      </c>
      <c r="F31" s="65">
        <f>ROUND((F28*3)/5,2)*5</f>
        <v>71416.800000000003</v>
      </c>
      <c r="G31" s="29">
        <f>SUM(J28+G28)</f>
        <v>0</v>
      </c>
      <c r="H31" s="68" t="s">
        <v>33</v>
      </c>
      <c r="I31" s="69">
        <f>ROUND((B31+F31)/5,2)*5</f>
        <v>93369.3</v>
      </c>
      <c r="J31" s="34"/>
    </row>
    <row r="32" spans="1:10" ht="13.5" thickTop="1">
      <c r="A32" s="73"/>
      <c r="B32" s="74"/>
      <c r="C32" s="74"/>
      <c r="D32" s="74"/>
      <c r="E32" s="34"/>
      <c r="F32" s="34"/>
      <c r="G32" s="34"/>
      <c r="H32" s="34"/>
      <c r="I32" s="34"/>
      <c r="J32" s="34"/>
    </row>
    <row r="33" spans="1:10">
      <c r="A33" s="73"/>
      <c r="B33" s="74"/>
      <c r="C33" s="74"/>
      <c r="D33" s="74"/>
      <c r="E33" s="34"/>
      <c r="F33" s="34"/>
      <c r="G33" s="34"/>
      <c r="H33" s="34"/>
      <c r="I33" s="34"/>
      <c r="J33" s="34"/>
    </row>
    <row r="34" spans="1:10">
      <c r="A34" s="73"/>
      <c r="B34" s="74"/>
      <c r="C34" s="74"/>
      <c r="D34" s="74"/>
      <c r="E34" s="34"/>
      <c r="F34" s="34"/>
      <c r="G34" s="34"/>
      <c r="H34" s="34"/>
      <c r="I34" s="34"/>
      <c r="J34" s="34"/>
    </row>
    <row r="35" spans="1:10">
      <c r="A35" s="34"/>
      <c r="B35" s="53"/>
      <c r="C35" s="34"/>
      <c r="D35" s="34"/>
      <c r="E35" s="34"/>
      <c r="F35" s="34"/>
      <c r="G35" s="34"/>
      <c r="H35" s="34"/>
      <c r="I35" s="34"/>
      <c r="J35" s="34"/>
    </row>
    <row r="36" spans="1:10">
      <c r="A36" s="34"/>
      <c r="B36" s="53"/>
      <c r="C36" s="34"/>
      <c r="D36" s="34"/>
      <c r="E36" s="34"/>
      <c r="F36" s="34"/>
      <c r="G36" s="34"/>
      <c r="H36" s="34"/>
      <c r="I36" s="34"/>
      <c r="J36" s="34"/>
    </row>
    <row r="37" spans="1:10">
      <c r="A37" s="32" t="s">
        <v>11</v>
      </c>
      <c r="B37" s="53"/>
      <c r="C37" s="34"/>
      <c r="D37" s="34"/>
      <c r="E37" s="34"/>
      <c r="F37" s="34"/>
      <c r="G37" s="34"/>
      <c r="H37" s="34"/>
      <c r="I37" s="34"/>
      <c r="J37" s="34"/>
    </row>
    <row r="38" spans="1:10">
      <c r="A38" s="75">
        <f>B13</f>
        <v>147</v>
      </c>
      <c r="B38" s="76">
        <f>A38*80</f>
        <v>11760</v>
      </c>
      <c r="C38" s="76"/>
      <c r="D38" s="34"/>
      <c r="E38" s="34"/>
      <c r="F38" s="34"/>
      <c r="G38" s="34"/>
      <c r="H38" s="34"/>
      <c r="I38" s="34"/>
      <c r="J38" s="34"/>
    </row>
    <row r="39" spans="1:10">
      <c r="A39" s="34"/>
      <c r="B39" s="53"/>
      <c r="C39" s="34"/>
      <c r="D39" s="34"/>
      <c r="E39" s="34"/>
      <c r="F39" s="34"/>
      <c r="G39" s="34"/>
      <c r="H39" s="34"/>
      <c r="I39" s="34"/>
      <c r="J39" s="34"/>
    </row>
    <row r="40" spans="1:10">
      <c r="A40" s="32" t="s">
        <v>25</v>
      </c>
      <c r="B40" s="53"/>
      <c r="C40" s="34"/>
      <c r="D40" s="34"/>
      <c r="E40" s="34"/>
      <c r="F40" s="34"/>
      <c r="G40" s="34"/>
      <c r="H40" s="34"/>
      <c r="I40" s="34"/>
      <c r="J40" s="34"/>
    </row>
    <row r="41" spans="1:10">
      <c r="A41" s="77" t="s">
        <v>26</v>
      </c>
      <c r="B41" s="78"/>
      <c r="C41" s="79"/>
      <c r="D41" s="79"/>
      <c r="E41" s="34"/>
      <c r="F41" s="34"/>
      <c r="G41" s="34"/>
      <c r="H41" s="34"/>
      <c r="I41" s="34"/>
      <c r="J41" s="34"/>
    </row>
    <row r="44" spans="1:10">
      <c r="A44" s="23" t="s">
        <v>44</v>
      </c>
    </row>
  </sheetData>
  <sheetProtection sheet="1" objects="1" scenarios="1"/>
  <conditionalFormatting sqref="G18">
    <cfRule type="cellIs" dxfId="1" priority="1" operator="lessThanOrEqual">
      <formula>0.5</formula>
    </cfRule>
  </conditionalFormatting>
  <pageMargins left="0.44" right="0.37" top="0.44" bottom="0.32" header="0.44" footer="0.3"/>
  <pageSetup paperSize="9" scale="75" orientation="landscape" r:id="rId1"/>
  <ignoredErrors>
    <ignoredError sqref="E12:E13 G12:G14 G15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topLeftCell="A4" zoomScaleNormal="100" workbookViewId="0">
      <selection activeCell="G18" sqref="G18"/>
    </sheetView>
  </sheetViews>
  <sheetFormatPr baseColWidth="10" defaultRowHeight="12.75"/>
  <cols>
    <col min="1" max="1" width="27.5703125" customWidth="1"/>
    <col min="2" max="2" width="15.7109375" style="1" customWidth="1"/>
    <col min="3" max="3" width="14" bestFit="1" customWidth="1"/>
    <col min="4" max="4" width="13.140625" bestFit="1" customWidth="1"/>
    <col min="5" max="5" width="27.7109375" customWidth="1"/>
    <col min="6" max="6" width="18.28515625" customWidth="1"/>
    <col min="7" max="7" width="15" bestFit="1" customWidth="1"/>
    <col min="8" max="8" width="53.85546875" customWidth="1"/>
    <col min="9" max="9" width="16.7109375" customWidth="1"/>
    <col min="10" max="10" width="15.7109375" customWidth="1"/>
    <col min="11" max="11" width="14.5703125" customWidth="1"/>
  </cols>
  <sheetData>
    <row r="1" spans="1:8" ht="20.25">
      <c r="A1" s="10" t="s">
        <v>9</v>
      </c>
    </row>
    <row r="2" spans="1:8" s="14" customFormat="1">
      <c r="A2" s="11" t="s">
        <v>10</v>
      </c>
      <c r="B2" s="13"/>
    </row>
    <row r="4" spans="1:8" ht="18">
      <c r="A4" s="85" t="s">
        <v>15</v>
      </c>
    </row>
    <row r="6" spans="1:8" ht="15.75">
      <c r="A6" s="4" t="s">
        <v>37</v>
      </c>
    </row>
    <row r="7" spans="1:8">
      <c r="A7" s="2" t="s">
        <v>46</v>
      </c>
    </row>
    <row r="8" spans="1:8">
      <c r="A8" s="2"/>
    </row>
    <row r="9" spans="1:8">
      <c r="E9" s="19"/>
    </row>
    <row r="10" spans="1:8">
      <c r="A10" s="2" t="s">
        <v>1</v>
      </c>
      <c r="C10" s="18"/>
      <c r="E10" s="19"/>
      <c r="F10" s="1"/>
    </row>
    <row r="11" spans="1:8">
      <c r="A11" s="2"/>
      <c r="B11" s="7" t="s">
        <v>3</v>
      </c>
      <c r="C11" s="8" t="s">
        <v>4</v>
      </c>
      <c r="D11" s="8" t="s">
        <v>5</v>
      </c>
      <c r="E11" s="46" t="s">
        <v>38</v>
      </c>
      <c r="F11" s="47"/>
      <c r="G11" s="46" t="s">
        <v>40</v>
      </c>
      <c r="H11" s="47"/>
    </row>
    <row r="12" spans="1:8">
      <c r="A12" s="5" t="s">
        <v>7</v>
      </c>
      <c r="B12" s="12">
        <v>260</v>
      </c>
      <c r="C12" s="12">
        <f>IF(D12=B12,0,B12-D12)</f>
        <v>0</v>
      </c>
      <c r="D12" s="15">
        <v>260</v>
      </c>
      <c r="E12" s="25">
        <f>D12/21</f>
        <v>12.380952380952381</v>
      </c>
      <c r="F12" s="24"/>
      <c r="G12" s="25">
        <f>C12/21</f>
        <v>0</v>
      </c>
      <c r="H12" s="24"/>
    </row>
    <row r="13" spans="1:8">
      <c r="A13" s="17" t="s">
        <v>34</v>
      </c>
      <c r="B13" s="12">
        <v>220</v>
      </c>
      <c r="C13" s="12">
        <f>IF(D13=B13,0,B13-D13)</f>
        <v>0</v>
      </c>
      <c r="D13" s="51">
        <v>220</v>
      </c>
      <c r="E13" s="25">
        <f>D13/21</f>
        <v>10.476190476190476</v>
      </c>
      <c r="F13" s="24"/>
      <c r="G13" s="25">
        <f>C13/21</f>
        <v>0</v>
      </c>
      <c r="H13" s="24"/>
    </row>
    <row r="14" spans="1:8">
      <c r="A14" s="6" t="s">
        <v>8</v>
      </c>
      <c r="B14" s="12">
        <v>67</v>
      </c>
      <c r="C14" s="12">
        <f>B14</f>
        <v>67</v>
      </c>
      <c r="D14" s="12">
        <v>0</v>
      </c>
      <c r="E14" s="25">
        <f>D14/21</f>
        <v>0</v>
      </c>
      <c r="F14" s="48"/>
      <c r="G14" s="25">
        <f>C14/21</f>
        <v>3.1904761904761907</v>
      </c>
      <c r="H14" s="48"/>
    </row>
    <row r="15" spans="1:8">
      <c r="E15" s="50">
        <f>SUM(E12:E13)/4</f>
        <v>5.7142857142857144</v>
      </c>
      <c r="F15" s="49" t="s">
        <v>41</v>
      </c>
      <c r="G15" s="50">
        <f>SUM(G12:G14)/4</f>
        <v>0.79761904761904767</v>
      </c>
      <c r="H15" s="49" t="s">
        <v>41</v>
      </c>
    </row>
    <row r="16" spans="1:8">
      <c r="F16" s="1"/>
    </row>
    <row r="17" spans="1:9" ht="18" customHeight="1">
      <c r="A17" s="42" t="s">
        <v>13</v>
      </c>
      <c r="B17" s="43"/>
      <c r="C17" s="44"/>
      <c r="D17" s="44"/>
      <c r="E17" s="42" t="s">
        <v>36</v>
      </c>
      <c r="F17" s="43"/>
      <c r="G17" s="45" t="s">
        <v>29</v>
      </c>
      <c r="H17" s="46" t="s">
        <v>43</v>
      </c>
      <c r="I17" s="47"/>
    </row>
    <row r="18" spans="1:9" ht="13.5" thickBot="1">
      <c r="A18" s="5" t="s">
        <v>6</v>
      </c>
      <c r="B18" s="30">
        <f>MROUND((E15/12*100),5)/100</f>
        <v>0.5</v>
      </c>
      <c r="E18" s="5" t="s">
        <v>6</v>
      </c>
      <c r="F18" s="20">
        <v>0.3</v>
      </c>
      <c r="G18" s="31">
        <f>MROUND((B18+F18)*100,5)/100</f>
        <v>0.8</v>
      </c>
      <c r="H18" s="25">
        <f>(12*F18)</f>
        <v>3.5999999999999996</v>
      </c>
      <c r="I18" s="24" t="s">
        <v>41</v>
      </c>
    </row>
    <row r="19" spans="1:9" ht="13.5" thickTop="1">
      <c r="A19" s="17" t="s">
        <v>31</v>
      </c>
      <c r="B19" s="21">
        <f>ROUND(('Berechnung Grundlöhne'!B10)/5,2)*5</f>
        <v>1377.6499999999999</v>
      </c>
      <c r="E19" s="17" t="s">
        <v>31</v>
      </c>
      <c r="F19" s="21">
        <f>ROUND(('Berechnung Grundlöhne'!B20)/5,2)*5</f>
        <v>3520.85</v>
      </c>
      <c r="H19" s="48"/>
      <c r="I19" s="48"/>
    </row>
    <row r="20" spans="1:9">
      <c r="A20" s="6" t="s">
        <v>0</v>
      </c>
      <c r="B20" s="16">
        <v>0.09</v>
      </c>
      <c r="C20" s="5" t="s">
        <v>14</v>
      </c>
      <c r="E20" s="6" t="s">
        <v>0</v>
      </c>
      <c r="F20" s="16">
        <v>0.09</v>
      </c>
      <c r="G20" s="5" t="s">
        <v>14</v>
      </c>
      <c r="H20" s="48"/>
      <c r="I20" s="48"/>
    </row>
    <row r="21" spans="1:9">
      <c r="H21" s="48"/>
      <c r="I21" s="48"/>
    </row>
    <row r="23" spans="1:9" ht="18" customHeight="1">
      <c r="A23" s="52" t="s">
        <v>19</v>
      </c>
      <c r="B23" s="53"/>
      <c r="C23" s="34"/>
      <c r="D23" s="34"/>
      <c r="E23" s="52" t="s">
        <v>42</v>
      </c>
      <c r="F23" s="53"/>
      <c r="G23" s="34"/>
      <c r="H23" s="34"/>
      <c r="I23" s="34"/>
    </row>
    <row r="24" spans="1:9" s="3" customFormat="1" ht="18" customHeight="1">
      <c r="A24" s="54"/>
      <c r="B24" s="55" t="s">
        <v>5</v>
      </c>
      <c r="C24" s="40" t="s">
        <v>4</v>
      </c>
      <c r="D24" s="56"/>
      <c r="E24" s="54"/>
      <c r="F24" s="55" t="s">
        <v>5</v>
      </c>
      <c r="G24" s="27" t="s">
        <v>4</v>
      </c>
      <c r="H24" s="54"/>
      <c r="I24" s="54"/>
    </row>
    <row r="25" spans="1:9">
      <c r="A25" s="36" t="s">
        <v>2</v>
      </c>
      <c r="B25" s="57">
        <f>ROUND((B19*E15)/5,2)*5</f>
        <v>7872.3</v>
      </c>
      <c r="C25" s="58">
        <f>ROUND((B19*G15)/5,2)*5</f>
        <v>1098.8500000000001</v>
      </c>
      <c r="D25" s="59"/>
      <c r="E25" s="36" t="s">
        <v>2</v>
      </c>
      <c r="F25" s="57">
        <f>ROUND((F19*H18)/5,2)*5</f>
        <v>12675.050000000001</v>
      </c>
      <c r="G25" s="26">
        <f>IF(13="","",ROUND((C12*(F19/21))/5,2)*5)</f>
        <v>0</v>
      </c>
      <c r="H25" s="34"/>
      <c r="I25" s="34"/>
    </row>
    <row r="26" spans="1:9" ht="13.5" thickBot="1">
      <c r="A26" s="60" t="s">
        <v>24</v>
      </c>
      <c r="B26" s="61">
        <f>IF(B25="","",ROUND((B25*$B20)/5,2)*5)</f>
        <v>708.5</v>
      </c>
      <c r="C26" s="62">
        <f>IF(C25="","",ROUND((C25*$B20)/5,2)*5)</f>
        <v>98.9</v>
      </c>
      <c r="D26" s="59"/>
      <c r="E26" s="60" t="s">
        <v>24</v>
      </c>
      <c r="F26" s="61">
        <f>IF(F25="","",ROUND((F25*$F20)/5,2)*5)</f>
        <v>1140.75</v>
      </c>
      <c r="G26" s="26">
        <f>IF(G25="","",ROUND((G25*$B20)/5,2)*5)</f>
        <v>0</v>
      </c>
      <c r="H26" s="34"/>
      <c r="I26" s="34"/>
    </row>
    <row r="27" spans="1:9" ht="6" customHeight="1">
      <c r="A27" s="32"/>
      <c r="B27" s="53"/>
      <c r="C27" s="41"/>
      <c r="D27" s="63"/>
      <c r="E27" s="32"/>
      <c r="F27" s="53"/>
      <c r="G27" s="28"/>
      <c r="H27" s="34"/>
      <c r="I27" s="34"/>
    </row>
    <row r="28" spans="1:9" s="2" customFormat="1" ht="18" customHeight="1" thickBot="1">
      <c r="A28" s="64" t="s">
        <v>28</v>
      </c>
      <c r="B28" s="65">
        <f>ROUND((B25+B26)/5,2)*5</f>
        <v>8580.8000000000011</v>
      </c>
      <c r="C28" s="66">
        <f>ROUND((C25+C26)/5,2)*5</f>
        <v>1197.75</v>
      </c>
      <c r="D28" s="67"/>
      <c r="E28" s="64" t="s">
        <v>28</v>
      </c>
      <c r="F28" s="65">
        <f>ROUND((F25+F26)/5,2)*5</f>
        <v>13815.8</v>
      </c>
      <c r="G28" s="29">
        <f>SUM(G25:G26)</f>
        <v>0</v>
      </c>
      <c r="H28" s="68" t="s">
        <v>48</v>
      </c>
      <c r="I28" s="69">
        <f>ROUND((B28+F28)/5,2)*5</f>
        <v>22396.6</v>
      </c>
    </row>
    <row r="29" spans="1:9" s="9" customFormat="1" ht="13.5" thickTop="1">
      <c r="A29" s="70"/>
      <c r="B29" s="71"/>
      <c r="C29" s="41"/>
      <c r="D29" s="72"/>
      <c r="E29" s="70"/>
      <c r="F29" s="71"/>
      <c r="G29" s="26"/>
      <c r="H29" s="70"/>
      <c r="I29" s="70"/>
    </row>
    <row r="30" spans="1:9">
      <c r="A30" s="34"/>
      <c r="B30" s="53"/>
      <c r="C30" s="41"/>
      <c r="D30" s="63"/>
      <c r="E30" s="34"/>
      <c r="F30" s="34"/>
      <c r="G30" s="26"/>
      <c r="H30" s="34"/>
      <c r="I30" s="34"/>
    </row>
    <row r="31" spans="1:9" ht="18" customHeight="1" thickBot="1">
      <c r="A31" s="64" t="s">
        <v>27</v>
      </c>
      <c r="B31" s="65">
        <f>ROUND((B28*4)/5,2)*5</f>
        <v>34323.200000000004</v>
      </c>
      <c r="C31" s="66">
        <f>ROUND((C28*4)/5,2)*5</f>
        <v>4791</v>
      </c>
      <c r="D31" s="63"/>
      <c r="E31" s="64" t="s">
        <v>27</v>
      </c>
      <c r="F31" s="65">
        <f>ROUND((F28*4)/5,2)*5</f>
        <v>55263.199999999997</v>
      </c>
      <c r="G31" s="29">
        <f>SUM(J28+G28)</f>
        <v>0</v>
      </c>
      <c r="H31" s="68" t="s">
        <v>49</v>
      </c>
      <c r="I31" s="69">
        <f>ROUND((B31+F31)/5,2)*5</f>
        <v>89586.4</v>
      </c>
    </row>
    <row r="32" spans="1:9" ht="13.5" thickTop="1">
      <c r="A32" s="73"/>
      <c r="B32" s="74"/>
      <c r="C32" s="74"/>
      <c r="D32" s="74"/>
      <c r="E32" s="34"/>
      <c r="F32" s="34"/>
      <c r="G32" s="34"/>
      <c r="H32" s="34"/>
      <c r="I32" s="34"/>
    </row>
    <row r="33" spans="1:9">
      <c r="A33" s="73"/>
      <c r="B33" s="74"/>
      <c r="C33" s="74"/>
      <c r="D33" s="74"/>
      <c r="E33" s="34"/>
      <c r="F33" s="34"/>
      <c r="G33" s="34"/>
      <c r="H33" s="34"/>
      <c r="I33" s="34"/>
    </row>
    <row r="34" spans="1:9">
      <c r="A34" s="73"/>
      <c r="B34" s="74"/>
      <c r="C34" s="74"/>
      <c r="D34" s="74"/>
      <c r="E34" s="34"/>
      <c r="F34" s="34"/>
      <c r="G34" s="34"/>
      <c r="H34" s="34"/>
      <c r="I34" s="34"/>
    </row>
    <row r="35" spans="1:9">
      <c r="A35" s="34"/>
      <c r="B35" s="53"/>
      <c r="C35" s="34"/>
      <c r="D35" s="34"/>
      <c r="E35" s="34"/>
      <c r="F35" s="34"/>
      <c r="G35" s="34"/>
      <c r="H35" s="34"/>
      <c r="I35" s="34"/>
    </row>
    <row r="36" spans="1:9">
      <c r="A36" s="34"/>
      <c r="B36" s="53"/>
      <c r="C36" s="34"/>
      <c r="D36" s="34"/>
      <c r="E36" s="34"/>
      <c r="F36" s="34"/>
      <c r="G36" s="34"/>
      <c r="H36" s="34"/>
      <c r="I36" s="34"/>
    </row>
    <row r="37" spans="1:9">
      <c r="A37" s="32" t="s">
        <v>11</v>
      </c>
      <c r="B37" s="53"/>
      <c r="C37" s="34"/>
      <c r="D37" s="34"/>
      <c r="E37" s="34"/>
      <c r="F37" s="34"/>
      <c r="G37" s="34"/>
      <c r="H37" s="34"/>
      <c r="I37" s="34"/>
    </row>
    <row r="38" spans="1:9">
      <c r="A38" s="75">
        <f>B13</f>
        <v>220</v>
      </c>
      <c r="B38" s="76">
        <f>A38*80</f>
        <v>17600</v>
      </c>
      <c r="C38" s="76"/>
      <c r="D38" s="34"/>
      <c r="E38" s="34"/>
      <c r="F38" s="34"/>
      <c r="G38" s="34"/>
      <c r="H38" s="34"/>
      <c r="I38" s="34"/>
    </row>
    <row r="39" spans="1:9">
      <c r="A39" s="34"/>
      <c r="B39" s="53"/>
      <c r="C39" s="34"/>
      <c r="D39" s="34"/>
      <c r="E39" s="34"/>
      <c r="F39" s="34"/>
      <c r="G39" s="34"/>
      <c r="H39" s="34"/>
      <c r="I39" s="34"/>
    </row>
    <row r="40" spans="1:9">
      <c r="A40" s="32" t="s">
        <v>25</v>
      </c>
      <c r="B40" s="53"/>
      <c r="C40" s="34"/>
      <c r="D40" s="34"/>
      <c r="E40" s="34"/>
      <c r="F40" s="34"/>
      <c r="G40" s="34"/>
      <c r="H40" s="34"/>
      <c r="I40" s="34"/>
    </row>
    <row r="41" spans="1:9">
      <c r="A41" s="77" t="s">
        <v>26</v>
      </c>
      <c r="B41" s="78"/>
      <c r="C41" s="79"/>
      <c r="D41" s="79"/>
      <c r="E41" s="34"/>
      <c r="F41" s="34"/>
      <c r="G41" s="34"/>
      <c r="H41" s="34"/>
      <c r="I41" s="34"/>
    </row>
    <row r="44" spans="1:9">
      <c r="A44" s="23" t="s">
        <v>44</v>
      </c>
    </row>
  </sheetData>
  <sheetProtection sheet="1" objects="1" scenarios="1"/>
  <conditionalFormatting sqref="G18">
    <cfRule type="cellIs" dxfId="0" priority="1" operator="lessThanOrEqual">
      <formula>50%</formula>
    </cfRule>
  </conditionalFormatting>
  <pageMargins left="0.44" right="0.37" top="0.44" bottom="0.32" header="0.44" footer="0.3"/>
  <pageSetup paperSize="9" scale="74" orientation="landscape" r:id="rId1"/>
  <ignoredErrors>
    <ignoredError sqref="E12:E15 G12:G15 H18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Normal="100" workbookViewId="0">
      <selection activeCell="P42" sqref="P42"/>
    </sheetView>
  </sheetViews>
  <sheetFormatPr baseColWidth="10" defaultRowHeight="12.75"/>
  <cols>
    <col min="1" max="1" width="29.85546875" bestFit="1" customWidth="1"/>
    <col min="2" max="2" width="13.5703125" bestFit="1" customWidth="1"/>
  </cols>
  <sheetData>
    <row r="1" spans="1:5" ht="20.25">
      <c r="A1" s="10" t="s">
        <v>9</v>
      </c>
      <c r="B1" s="1"/>
    </row>
    <row r="2" spans="1:5" s="14" customFormat="1">
      <c r="A2" s="11" t="s">
        <v>10</v>
      </c>
      <c r="B2" s="13"/>
    </row>
    <row r="4" spans="1:5">
      <c r="A4" s="32" t="s">
        <v>17</v>
      </c>
    </row>
    <row r="5" spans="1:5">
      <c r="A5" s="33" t="s">
        <v>20</v>
      </c>
      <c r="B5" s="22"/>
      <c r="C5" s="22"/>
      <c r="D5" s="22"/>
      <c r="E5" s="22"/>
    </row>
    <row r="6" spans="1:5">
      <c r="A6" s="36" t="s">
        <v>21</v>
      </c>
      <c r="B6" s="37">
        <v>1214.4000000000001</v>
      </c>
      <c r="C6" s="22"/>
      <c r="D6" s="22"/>
      <c r="E6" s="22"/>
    </row>
    <row r="7" spans="1:5">
      <c r="A7" s="38" t="s">
        <v>22</v>
      </c>
      <c r="B7" s="39">
        <v>1336.8</v>
      </c>
      <c r="C7" s="22"/>
      <c r="D7" s="22"/>
      <c r="E7" s="22"/>
    </row>
    <row r="8" spans="1:5">
      <c r="A8" s="38" t="s">
        <v>23</v>
      </c>
      <c r="B8" s="39">
        <v>1581.7</v>
      </c>
      <c r="C8" s="22"/>
      <c r="D8" s="22"/>
      <c r="E8" s="22"/>
    </row>
    <row r="9" spans="1:5" ht="3.75" customHeight="1">
      <c r="A9" s="34"/>
      <c r="B9" s="22"/>
      <c r="C9" s="22"/>
      <c r="D9" s="22"/>
      <c r="E9" s="22"/>
    </row>
    <row r="10" spans="1:5" ht="13.5" thickBot="1">
      <c r="A10" s="34"/>
      <c r="B10" s="35">
        <f>SUM(B6:B9)/3</f>
        <v>1377.6333333333332</v>
      </c>
      <c r="C10" s="22"/>
      <c r="D10" s="22"/>
      <c r="E10" s="22"/>
    </row>
    <row r="11" spans="1:5" ht="13.5" thickTop="1">
      <c r="A11" s="34"/>
      <c r="B11" s="22"/>
      <c r="C11" s="22"/>
      <c r="D11" s="22"/>
      <c r="E11" s="22"/>
    </row>
    <row r="12" spans="1:5">
      <c r="A12" s="32" t="s">
        <v>16</v>
      </c>
      <c r="B12" s="22"/>
      <c r="C12" s="22"/>
      <c r="D12" s="22"/>
      <c r="E12" s="22"/>
    </row>
    <row r="13" spans="1:5">
      <c r="A13" s="33" t="s">
        <v>20</v>
      </c>
      <c r="B13" s="22"/>
      <c r="C13" s="22"/>
      <c r="D13" s="22"/>
      <c r="E13" s="22"/>
    </row>
    <row r="14" spans="1:5">
      <c r="A14" s="36" t="s">
        <v>30</v>
      </c>
      <c r="B14" s="37">
        <v>4550</v>
      </c>
      <c r="C14" s="22"/>
      <c r="D14" s="22"/>
      <c r="E14" s="22"/>
    </row>
    <row r="15" spans="1:5" ht="3.75" customHeight="1">
      <c r="A15" s="34"/>
      <c r="B15" s="22"/>
      <c r="C15" s="22"/>
      <c r="D15" s="22"/>
      <c r="E15" s="22"/>
    </row>
    <row r="16" spans="1:5" ht="13.5" thickBot="1">
      <c r="A16" s="34"/>
      <c r="B16" s="35">
        <f>SUM(B14)</f>
        <v>4550</v>
      </c>
      <c r="C16" s="22"/>
      <c r="D16" s="22"/>
      <c r="E16" s="22"/>
    </row>
    <row r="17" spans="1:5" ht="13.5" thickTop="1">
      <c r="A17" s="34"/>
      <c r="B17" s="22"/>
      <c r="C17" s="22"/>
      <c r="D17" s="22"/>
      <c r="E17" s="22"/>
    </row>
    <row r="18" spans="1:5">
      <c r="A18" s="32" t="s">
        <v>35</v>
      </c>
      <c r="B18" s="22"/>
      <c r="C18" s="22"/>
      <c r="D18" s="22"/>
      <c r="E18" s="22"/>
    </row>
    <row r="19" spans="1:5">
      <c r="A19" s="33" t="s">
        <v>20</v>
      </c>
      <c r="B19" s="22"/>
      <c r="C19" s="22"/>
      <c r="D19" s="22"/>
      <c r="E19" s="22"/>
    </row>
    <row r="20" spans="1:5">
      <c r="A20" s="36" t="s">
        <v>30</v>
      </c>
      <c r="B20" s="37">
        <v>3520.85</v>
      </c>
      <c r="C20" s="22"/>
      <c r="D20" s="22"/>
      <c r="E20" s="22"/>
    </row>
    <row r="21" spans="1:5" ht="3.75" customHeight="1">
      <c r="A21" s="34"/>
      <c r="B21" s="22"/>
      <c r="C21" s="22"/>
      <c r="D21" s="22"/>
      <c r="E21" s="22"/>
    </row>
    <row r="22" spans="1:5" ht="13.5" thickBot="1">
      <c r="A22" s="34"/>
      <c r="B22" s="35">
        <f>SUM(B20)</f>
        <v>3520.85</v>
      </c>
      <c r="C22" s="22"/>
      <c r="D22" s="22"/>
      <c r="E22" s="22"/>
    </row>
    <row r="23" spans="1:5" ht="13.5" thickTop="1">
      <c r="A23" s="22"/>
      <c r="B23" s="22"/>
      <c r="C23" s="22"/>
      <c r="D23" s="22"/>
      <c r="E23" s="22"/>
    </row>
    <row r="29" spans="1:5">
      <c r="A29" s="23" t="s">
        <v>44</v>
      </c>
    </row>
  </sheetData>
  <sheetProtection sheet="1" objects="1" scenario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mit einschlägiger Vorbildung</vt:lpstr>
      <vt:lpstr>ohne einschlägige Vorbildung</vt:lpstr>
      <vt:lpstr>Berechnung Grundlöhne</vt:lpstr>
      <vt:lpstr>'mit einschlägiger Vorbildung'!Druckbereich</vt:lpstr>
      <vt:lpstr>'ohne einschlägige Vorbildung'!Druckbereich</vt:lpstr>
    </vt:vector>
  </TitlesOfParts>
  <Company>SIVC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Berechnungstabelle</dc:title>
  <dc:creator>Bosch Sandra</dc:creator>
  <cp:lastModifiedBy>Riedl Marina</cp:lastModifiedBy>
  <cp:lastPrinted>2017-03-17T09:05:17Z</cp:lastPrinted>
  <dcterms:created xsi:type="dcterms:W3CDTF">2011-01-31T09:50:56Z</dcterms:created>
  <dcterms:modified xsi:type="dcterms:W3CDTF">2017-06-07T14:48:19Z</dcterms:modified>
</cp:coreProperties>
</file>